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91" windowWidth="11355" windowHeight="8700" activeTab="1"/>
  </bookViews>
  <sheets>
    <sheet name="QE reintgro" sheetId="1" r:id="rId1"/>
    <sheet name="RAFFRONTO QQ.EE." sheetId="2" r:id="rId2"/>
  </sheets>
  <definedNames>
    <definedName name="_xlnm.Print_Area" localSheetId="0">'QE reintgro'!$A$1:$B$18</definedName>
    <definedName name="_xlnm.Print_Area" localSheetId="1">'RAFFRONTO QQ.EE.'!$A$1:$E$23</definedName>
  </definedNames>
  <calcPr fullCalcOnLoad="1"/>
</workbook>
</file>

<file path=xl/sharedStrings.xml><?xml version="1.0" encoding="utf-8"?>
<sst xmlns="http://schemas.openxmlformats.org/spreadsheetml/2006/main" count="38" uniqueCount="29">
  <si>
    <t>LAVORI</t>
  </si>
  <si>
    <t xml:space="preserve">3)  importo da riservare ai lavori in economia </t>
  </si>
  <si>
    <t xml:space="preserve">TOTALE IMPORTO LAVORI </t>
  </si>
  <si>
    <t>TOTALE SOMME A DISPOSIZIONE</t>
  </si>
  <si>
    <t>TOTALE GENERALE</t>
  </si>
  <si>
    <t>SOMME A DISPOSIZIONE DELL’AMMINISTRAZIONE</t>
  </si>
  <si>
    <t>2)  oneri per la sicurezza non ribassabili</t>
  </si>
  <si>
    <t>CONTRATTO IN 
DATA 12/01/2007</t>
  </si>
  <si>
    <t>2) I.V.A .ed eventuali altre imposte</t>
  </si>
  <si>
    <t>PROGETTO
ESECUTIVO</t>
  </si>
  <si>
    <r>
      <t>1)</t>
    </r>
    <r>
      <rPr>
        <i/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>lavori a base d’asta a misura ed a corpo escluse spese per la sicurezza (lordi)</t>
    </r>
  </si>
  <si>
    <r>
      <t>2)</t>
    </r>
    <r>
      <rPr>
        <i/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>lavori al netto del ribasso d'asta (netti)</t>
    </r>
  </si>
  <si>
    <t>CONTRATTO 
+ VARIANTE</t>
  </si>
  <si>
    <t>4) Arrotondamento e/o disponibilità ulteriori</t>
  </si>
  <si>
    <t>3) Imprevisti</t>
  </si>
  <si>
    <t>5) Arrotondamento e/o disponibilità ulteriori e/o economie</t>
  </si>
  <si>
    <t xml:space="preserve">QUADRI ECONOMICO COMPARATIVO </t>
  </si>
  <si>
    <t>LAVORI DI ADEGUAMENTO LOCALI IN VIA PIANCIANI, 32 ROMA DA DESTINARE A SEDE DELL'UFFICIO SCOLASTICO REGIONALE PER IL LAZIO</t>
  </si>
  <si>
    <t>IMPRESA: ASTI COSTRUZIONI S.R.L.</t>
  </si>
  <si>
    <t>4) Disponibilità per ribasso d'asta (pari al 33,6761%)</t>
  </si>
  <si>
    <t>1)  Economie ai sensi dell'art.61 comma 8 L. 133/08 (1,5%)</t>
  </si>
  <si>
    <t>2) Incentivo per la progettazione art. 92 D.Lgs. 163/06 e s.m.i.</t>
  </si>
  <si>
    <t>a detrarre ribasso d'asta del 33,6761%</t>
  </si>
  <si>
    <t>3) Disponibilità per ribasso d'asta (pari al 33,6761%)</t>
  </si>
  <si>
    <t>LAVORI DI ADEGUAMENTO LOCALI IN VIA PIANCIANI, 32 A ROMA DA DESTINARE A SEDE DELL'UFFICIO SCOLASTICO REGIONALE PER IL LAZIO - RECUPERO RIBASSO D'ASTA.</t>
  </si>
  <si>
    <t>1bis) Economie ai sensi dell'art.61 comma 8 L.133/08 (1,5%)</t>
  </si>
  <si>
    <t>1)   Spese tecniche 2,00% (incentivo art. 92 D.Lgs. 163/2006)*</t>
  </si>
  <si>
    <t>* 0,5% dal 01/07/09 a seguito di emanazione L.133/08</t>
  </si>
  <si>
    <t>PERIZIA DI VARIANTE E SUPPLETIVA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</si>
</sst>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u val="singleAccounting"/>
      <sz val="12"/>
      <name val="Times New Roman"/>
      <family val="1"/>
    </font>
    <font>
      <sz val="14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44" fontId="1" fillId="0" borderId="2" xfId="0" applyNumberFormat="1" applyFont="1" applyBorder="1" applyAlignment="1">
      <alignment horizontal="justify"/>
    </xf>
    <xf numFmtId="0" fontId="0" fillId="0" borderId="2" xfId="0" applyBorder="1" applyAlignment="1">
      <alignment/>
    </xf>
    <xf numFmtId="44" fontId="3" fillId="0" borderId="3" xfId="0" applyNumberFormat="1" applyFont="1" applyBorder="1" applyAlignment="1">
      <alignment horizontal="justify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44" fontId="1" fillId="0" borderId="2" xfId="0" applyNumberFormat="1" applyFont="1" applyFill="1" applyBorder="1" applyAlignment="1">
      <alignment horizontal="justify"/>
    </xf>
    <xf numFmtId="44" fontId="0" fillId="0" borderId="2" xfId="0" applyNumberForma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44" fontId="1" fillId="0" borderId="5" xfId="0" applyNumberFormat="1" applyFont="1" applyBorder="1" applyAlignment="1">
      <alignment horizontal="justify"/>
    </xf>
    <xf numFmtId="44" fontId="1" fillId="0" borderId="5" xfId="15" applyFont="1" applyFill="1" applyBorder="1" applyAlignment="1">
      <alignment horizontal="justify"/>
    </xf>
    <xf numFmtId="44" fontId="1" fillId="0" borderId="5" xfId="0" applyNumberFormat="1" applyFont="1" applyFill="1" applyBorder="1" applyAlignment="1">
      <alignment horizontal="justify"/>
    </xf>
    <xf numFmtId="44" fontId="1" fillId="0" borderId="5" xfId="0" applyNumberFormat="1" applyFont="1" applyBorder="1" applyAlignment="1">
      <alignment/>
    </xf>
    <xf numFmtId="44" fontId="6" fillId="0" borderId="5" xfId="0" applyNumberFormat="1" applyFont="1" applyFill="1" applyBorder="1" applyAlignment="1">
      <alignment horizontal="justify"/>
    </xf>
    <xf numFmtId="44" fontId="4" fillId="0" borderId="5" xfId="0" applyNumberFormat="1" applyFont="1" applyBorder="1" applyAlignment="1">
      <alignment/>
    </xf>
    <xf numFmtId="44" fontId="4" fillId="0" borderId="5" xfId="0" applyNumberFormat="1" applyFont="1" applyFill="1" applyBorder="1" applyAlignment="1">
      <alignment/>
    </xf>
    <xf numFmtId="44" fontId="3" fillId="0" borderId="5" xfId="0" applyNumberFormat="1" applyFont="1" applyBorder="1" applyAlignment="1">
      <alignment horizontal="justify"/>
    </xf>
    <xf numFmtId="44" fontId="3" fillId="0" borderId="5" xfId="0" applyNumberFormat="1" applyFont="1" applyFill="1" applyBorder="1" applyAlignment="1">
      <alignment horizontal="justify"/>
    </xf>
    <xf numFmtId="0" fontId="1" fillId="0" borderId="6" xfId="0" applyFont="1" applyBorder="1" applyAlignment="1">
      <alignment horizontal="justify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inden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" fillId="0" borderId="9" xfId="0" applyFont="1" applyBorder="1" applyAlignment="1">
      <alignment horizontal="right"/>
    </xf>
    <xf numFmtId="44" fontId="4" fillId="0" borderId="10" xfId="0" applyNumberFormat="1" applyFont="1" applyBorder="1" applyAlignment="1">
      <alignment/>
    </xf>
    <xf numFmtId="0" fontId="1" fillId="0" borderId="9" xfId="0" applyFont="1" applyBorder="1" applyAlignment="1">
      <alignment horizontal="justify"/>
    </xf>
    <xf numFmtId="0" fontId="0" fillId="0" borderId="11" xfId="0" applyBorder="1" applyAlignment="1">
      <alignment/>
    </xf>
    <xf numFmtId="44" fontId="1" fillId="0" borderId="10" xfId="15" applyFont="1" applyBorder="1" applyAlignment="1">
      <alignment horizontal="justify"/>
    </xf>
    <xf numFmtId="44" fontId="0" fillId="0" borderId="10" xfId="15" applyBorder="1" applyAlignment="1">
      <alignment/>
    </xf>
    <xf numFmtId="44" fontId="6" fillId="0" borderId="10" xfId="15" applyFont="1" applyFill="1" applyBorder="1" applyAlignment="1">
      <alignment horizontal="justify"/>
    </xf>
    <xf numFmtId="44" fontId="1" fillId="0" borderId="10" xfId="15" applyFont="1" applyFill="1" applyBorder="1" applyAlignment="1">
      <alignment horizontal="justify"/>
    </xf>
    <xf numFmtId="0" fontId="3" fillId="0" borderId="12" xfId="0" applyFont="1" applyBorder="1" applyAlignment="1">
      <alignment horizontal="right"/>
    </xf>
    <xf numFmtId="44" fontId="3" fillId="0" borderId="13" xfId="0" applyNumberFormat="1" applyFont="1" applyBorder="1" applyAlignment="1">
      <alignment horizontal="justify"/>
    </xf>
    <xf numFmtId="44" fontId="3" fillId="0" borderId="13" xfId="0" applyNumberFormat="1" applyFont="1" applyFill="1" applyBorder="1" applyAlignment="1">
      <alignment horizontal="justify"/>
    </xf>
    <xf numFmtId="44" fontId="3" fillId="0" borderId="14" xfId="0" applyNumberFormat="1" applyFont="1" applyFill="1" applyBorder="1" applyAlignment="1">
      <alignment horizontal="justify"/>
    </xf>
    <xf numFmtId="44" fontId="1" fillId="0" borderId="15" xfId="0" applyNumberFormat="1" applyFont="1" applyBorder="1" applyAlignment="1">
      <alignment horizontal="justify"/>
    </xf>
    <xf numFmtId="44" fontId="4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0" fontId="8" fillId="0" borderId="0" xfId="0" applyFont="1" applyBorder="1" applyAlignment="1">
      <alignment horizontal="center"/>
    </xf>
    <xf numFmtId="0" fontId="2" fillId="0" borderId="9" xfId="0" applyFont="1" applyBorder="1" applyAlignment="1">
      <alignment horizontal="justify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8" sqref="B8"/>
    </sheetView>
  </sheetViews>
  <sheetFormatPr defaultColWidth="9.140625" defaultRowHeight="12.75"/>
  <cols>
    <col min="1" max="1" width="80.28125" style="0" customWidth="1"/>
    <col min="2" max="2" width="18.28125" style="0" customWidth="1"/>
    <col min="4" max="4" width="12.8515625" style="0" bestFit="1" customWidth="1"/>
  </cols>
  <sheetData>
    <row r="1" spans="1:2" ht="54" customHeight="1">
      <c r="A1" s="54" t="s">
        <v>24</v>
      </c>
      <c r="B1" s="55"/>
    </row>
    <row r="2" spans="1:2" ht="15.75">
      <c r="A2" s="45" t="s">
        <v>10</v>
      </c>
      <c r="B2" s="43">
        <f>D8*100/66.3239</f>
        <v>351708.7490578713</v>
      </c>
    </row>
    <row r="3" spans="1:4" ht="15.75">
      <c r="A3" s="1" t="s">
        <v>22</v>
      </c>
      <c r="B3" s="4">
        <f>B2*33.6761%</f>
        <v>118441.79004147778</v>
      </c>
      <c r="D3" s="13"/>
    </row>
    <row r="4" spans="1:2" ht="15.75">
      <c r="A4" s="1"/>
      <c r="B4" s="4"/>
    </row>
    <row r="5" spans="1:2" ht="15.75">
      <c r="A5" s="1" t="s">
        <v>11</v>
      </c>
      <c r="B5" s="4">
        <f>B2-B3</f>
        <v>233266.95901639352</v>
      </c>
    </row>
    <row r="6" spans="1:2" ht="15.75">
      <c r="A6" s="1" t="s">
        <v>6</v>
      </c>
      <c r="B6" s="4">
        <v>9200</v>
      </c>
    </row>
    <row r="7" spans="1:2" ht="15.75">
      <c r="A7" s="1" t="s">
        <v>1</v>
      </c>
      <c r="B7" s="4">
        <v>16000</v>
      </c>
    </row>
    <row r="8" spans="1:4" ht="15.75">
      <c r="A8" s="7" t="s">
        <v>2</v>
      </c>
      <c r="B8" s="44">
        <f>B18/1.22</f>
        <v>258466.95901639346</v>
      </c>
      <c r="D8" s="13">
        <f>B8-B7-B6</f>
        <v>233266.95901639346</v>
      </c>
    </row>
    <row r="9" spans="1:2" ht="15.75">
      <c r="A9" s="3"/>
      <c r="B9" s="5"/>
    </row>
    <row r="10" spans="1:2" ht="15.75">
      <c r="A10" s="3" t="s">
        <v>5</v>
      </c>
      <c r="B10" s="5"/>
    </row>
    <row r="11" spans="1:2" ht="15.75">
      <c r="A11" s="1" t="s">
        <v>20</v>
      </c>
      <c r="B11" s="4">
        <f>B8*1.5%</f>
        <v>3877.0043852459016</v>
      </c>
    </row>
    <row r="12" spans="1:2" ht="15.75">
      <c r="A12" s="1" t="s">
        <v>21</v>
      </c>
      <c r="B12" s="4">
        <f>B8*0.5%</f>
        <v>1292.3347950819673</v>
      </c>
    </row>
    <row r="13" spans="1:2" ht="15.75">
      <c r="A13" s="1" t="s">
        <v>8</v>
      </c>
      <c r="B13" s="4">
        <f>B8*20%</f>
        <v>51693.3918032787</v>
      </c>
    </row>
    <row r="14" spans="1:2" ht="15.75">
      <c r="A14" s="1" t="s">
        <v>23</v>
      </c>
      <c r="B14" s="4">
        <v>0</v>
      </c>
    </row>
    <row r="15" spans="1:2" ht="15.75">
      <c r="A15" s="1" t="s">
        <v>13</v>
      </c>
      <c r="B15" s="4"/>
    </row>
    <row r="16" spans="1:4" ht="15.75">
      <c r="A16" s="7" t="s">
        <v>3</v>
      </c>
      <c r="B16" s="6">
        <f>SUM(B11:B15)</f>
        <v>56862.73098360657</v>
      </c>
      <c r="D16" s="13">
        <f>SUM(B11:B13)</f>
        <v>56862.73098360657</v>
      </c>
    </row>
    <row r="17" spans="1:2" ht="15.75">
      <c r="A17" s="2"/>
      <c r="B17" s="4"/>
    </row>
    <row r="18" spans="1:2" ht="15.75">
      <c r="A18" s="8" t="s">
        <v>4</v>
      </c>
      <c r="B18" s="6">
        <v>315329.69</v>
      </c>
    </row>
  </sheetData>
  <mergeCells count="1">
    <mergeCell ref="A1:B1"/>
  </mergeCells>
  <printOptions/>
  <pageMargins left="0.75" right="0.75" top="1.15" bottom="1" header="0.5" footer="0.5"/>
  <pageSetup horizontalDpi="600" verticalDpi="600" orientation="landscape" paperSize="9" scale="130" r:id="rId1"/>
  <headerFooter alignWithMargins="0">
    <oddHeader>&amp;C&amp;"Arial,Grassetto"&amp;14&amp;F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85" zoomScaleNormal="85" workbookViewId="0" topLeftCell="A4">
      <selection activeCell="D8" sqref="D8"/>
    </sheetView>
  </sheetViews>
  <sheetFormatPr defaultColWidth="9.140625" defaultRowHeight="12.75"/>
  <cols>
    <col min="1" max="1" width="83.140625" style="0" customWidth="1"/>
    <col min="2" max="2" width="15.28125" style="0" bestFit="1" customWidth="1"/>
    <col min="3" max="3" width="16.00390625" style="0" bestFit="1" customWidth="1"/>
    <col min="4" max="4" width="15.421875" style="0" bestFit="1" customWidth="1"/>
    <col min="5" max="5" width="15.28125" style="0" bestFit="1" customWidth="1"/>
    <col min="7" max="7" width="13.140625" style="0" bestFit="1" customWidth="1"/>
    <col min="10" max="10" width="13.140625" style="0" bestFit="1" customWidth="1"/>
  </cols>
  <sheetData>
    <row r="1" spans="1:5" ht="52.5" customHeight="1">
      <c r="A1" s="59" t="s">
        <v>17</v>
      </c>
      <c r="B1" s="60"/>
      <c r="C1" s="60"/>
      <c r="D1" s="60"/>
      <c r="E1" s="61"/>
    </row>
    <row r="2" spans="1:5" ht="20.25">
      <c r="A2" s="48"/>
      <c r="B2" s="46"/>
      <c r="C2" s="46"/>
      <c r="D2" s="46"/>
      <c r="E2" s="49"/>
    </row>
    <row r="3" spans="1:5" ht="20.25">
      <c r="A3" s="62" t="s">
        <v>18</v>
      </c>
      <c r="B3" s="63"/>
      <c r="C3" s="63"/>
      <c r="D3" s="63"/>
      <c r="E3" s="64"/>
    </row>
    <row r="4" spans="1:5" ht="6.75" customHeight="1">
      <c r="A4" s="50"/>
      <c r="B4" s="9"/>
      <c r="C4" s="9"/>
      <c r="D4" s="9"/>
      <c r="E4" s="34"/>
    </row>
    <row r="5" spans="1:5" ht="18">
      <c r="A5" s="56" t="s">
        <v>16</v>
      </c>
      <c r="B5" s="57"/>
      <c r="C5" s="57"/>
      <c r="D5" s="57"/>
      <c r="E5" s="58"/>
    </row>
    <row r="6" spans="1:5" ht="13.5" thickBot="1">
      <c r="A6" s="51"/>
      <c r="B6" s="52"/>
      <c r="C6" s="52"/>
      <c r="D6" s="52"/>
      <c r="E6" s="53"/>
    </row>
    <row r="7" spans="1:5" s="14" customFormat="1" ht="41.25" customHeight="1">
      <c r="A7" s="24" t="s">
        <v>0</v>
      </c>
      <c r="B7" s="25" t="s">
        <v>9</v>
      </c>
      <c r="C7" s="26" t="s">
        <v>7</v>
      </c>
      <c r="D7" s="26" t="s">
        <v>28</v>
      </c>
      <c r="E7" s="27" t="s">
        <v>12</v>
      </c>
    </row>
    <row r="8" spans="1:5" ht="24" customHeight="1">
      <c r="A8" s="28" t="s">
        <v>10</v>
      </c>
      <c r="B8" s="15">
        <v>689226.55</v>
      </c>
      <c r="C8" s="15">
        <v>0</v>
      </c>
      <c r="D8" s="16">
        <v>351708.75</v>
      </c>
      <c r="E8" s="29"/>
    </row>
    <row r="9" spans="1:5" ht="24" customHeight="1">
      <c r="A9" s="28" t="s">
        <v>11</v>
      </c>
      <c r="B9" s="15"/>
      <c r="C9" s="15">
        <v>457121.93</v>
      </c>
      <c r="D9" s="16">
        <v>233266.96</v>
      </c>
      <c r="E9" s="30">
        <f>SUM(C9:D9)</f>
        <v>690388.89</v>
      </c>
    </row>
    <row r="10" spans="1:5" ht="24" customHeight="1">
      <c r="A10" s="28" t="s">
        <v>6</v>
      </c>
      <c r="B10" s="15">
        <v>12000</v>
      </c>
      <c r="C10" s="15">
        <v>12000</v>
      </c>
      <c r="D10" s="16">
        <v>9200</v>
      </c>
      <c r="E10" s="30">
        <f>SUM(C10:D10)</f>
        <v>21200</v>
      </c>
    </row>
    <row r="11" spans="1:5" ht="24" customHeight="1">
      <c r="A11" s="28" t="s">
        <v>1</v>
      </c>
      <c r="B11" s="15">
        <v>35000</v>
      </c>
      <c r="C11" s="15">
        <v>35000</v>
      </c>
      <c r="D11" s="16">
        <v>16000</v>
      </c>
      <c r="E11" s="30">
        <f>SUM(C11:D11)</f>
        <v>51000</v>
      </c>
    </row>
    <row r="12" spans="1:5" ht="17.25" customHeight="1">
      <c r="A12" s="31" t="s">
        <v>2</v>
      </c>
      <c r="B12" s="20">
        <f>SUM(B8:B11)</f>
        <v>736226.55</v>
      </c>
      <c r="C12" s="20">
        <f>SUM(C8:C11)</f>
        <v>504121.93</v>
      </c>
      <c r="D12" s="21">
        <f>SUM(D9:D11)</f>
        <v>258466.96</v>
      </c>
      <c r="E12" s="32">
        <f>E9+E10+E11</f>
        <v>762588.89</v>
      </c>
    </row>
    <row r="13" spans="1:5" ht="18.75" customHeight="1">
      <c r="A13" s="33"/>
      <c r="B13" s="5"/>
      <c r="C13" s="5"/>
      <c r="D13" s="10">
        <v>0</v>
      </c>
      <c r="E13" s="34"/>
    </row>
    <row r="14" spans="1:5" ht="15.75">
      <c r="A14" s="33" t="s">
        <v>5</v>
      </c>
      <c r="B14" s="5"/>
      <c r="C14" s="5"/>
      <c r="D14" s="12"/>
      <c r="E14" s="34"/>
    </row>
    <row r="15" spans="1:5" ht="24" customHeight="1">
      <c r="A15" s="28" t="s">
        <v>26</v>
      </c>
      <c r="B15" s="15">
        <v>14724</v>
      </c>
      <c r="C15" s="15">
        <f>B15</f>
        <v>14724</v>
      </c>
      <c r="D15" s="15">
        <f>D12*0.5%</f>
        <v>1292.3348</v>
      </c>
      <c r="E15" s="35">
        <f>SUM(C15:D15)</f>
        <v>16016.3348</v>
      </c>
    </row>
    <row r="16" spans="1:5" ht="24" customHeight="1">
      <c r="A16" s="28" t="s">
        <v>25</v>
      </c>
      <c r="B16" s="15"/>
      <c r="C16" s="15"/>
      <c r="D16" s="15">
        <f>D12*1.5%</f>
        <v>3877.0044</v>
      </c>
      <c r="E16" s="35">
        <f>D16</f>
        <v>3877.0044</v>
      </c>
    </row>
    <row r="17" spans="1:5" ht="24" customHeight="1">
      <c r="A17" s="28" t="s">
        <v>8</v>
      </c>
      <c r="B17" s="15">
        <f>B12*20%</f>
        <v>147245.31000000003</v>
      </c>
      <c r="C17" s="15">
        <f>C12*20%</f>
        <v>100824.386</v>
      </c>
      <c r="D17" s="17">
        <f>D12*20/100</f>
        <v>51693.392</v>
      </c>
      <c r="E17" s="36">
        <f>SUM(C17:D17)</f>
        <v>152517.778</v>
      </c>
    </row>
    <row r="18" spans="1:5" ht="24" customHeight="1">
      <c r="A18" s="28" t="s">
        <v>14</v>
      </c>
      <c r="B18" s="15">
        <v>36804.14</v>
      </c>
      <c r="C18" s="15">
        <f>B18</f>
        <v>36804.14</v>
      </c>
      <c r="D18" s="17">
        <f>-C18</f>
        <v>-36804.14</v>
      </c>
      <c r="E18" s="36"/>
    </row>
    <row r="19" spans="1:5" ht="24" customHeight="1">
      <c r="A19" s="28" t="s">
        <v>19</v>
      </c>
      <c r="B19" s="15">
        <v>0</v>
      </c>
      <c r="C19" s="18">
        <f>B8*33.6761%</f>
        <v>232104.62220455</v>
      </c>
      <c r="D19" s="19">
        <f>-C19</f>
        <v>-232104.62220455</v>
      </c>
      <c r="E19" s="37">
        <f>E13*10%</f>
        <v>0</v>
      </c>
    </row>
    <row r="20" spans="1:5" ht="24" customHeight="1">
      <c r="A20" s="28" t="s">
        <v>15</v>
      </c>
      <c r="B20" s="15"/>
      <c r="C20" s="15">
        <f>B17-C17</f>
        <v>46420.92400000003</v>
      </c>
      <c r="D20" s="19">
        <f>-C20</f>
        <v>-46420.92400000003</v>
      </c>
      <c r="E20" s="38">
        <v>-0.01</v>
      </c>
    </row>
    <row r="21" spans="1:7" ht="15.75">
      <c r="A21" s="31" t="s">
        <v>3</v>
      </c>
      <c r="B21" s="22">
        <f>SUM(B15:B20)</f>
        <v>198773.45</v>
      </c>
      <c r="C21" s="22">
        <f>SUM(C15:C20)</f>
        <v>430878.07220455003</v>
      </c>
      <c r="D21" s="23">
        <f>SUM(D15:D20)</f>
        <v>-258466.95500455002</v>
      </c>
      <c r="E21" s="36">
        <f>SUM(E15:E20)</f>
        <v>172411.10719999997</v>
      </c>
      <c r="G21" s="13">
        <f>SUM(D15:D17)</f>
        <v>56862.7312</v>
      </c>
    </row>
    <row r="22" spans="1:10" ht="15.75">
      <c r="A22" s="47" t="s">
        <v>27</v>
      </c>
      <c r="B22" s="4"/>
      <c r="C22" s="4"/>
      <c r="D22" s="11"/>
      <c r="E22" s="34"/>
      <c r="G22" s="13">
        <f>D12+G21</f>
        <v>315329.6912</v>
      </c>
      <c r="J22" s="13">
        <f>SUM(D18:D20)</f>
        <v>-315329.68620455</v>
      </c>
    </row>
    <row r="23" spans="1:5" ht="16.5" thickBot="1">
      <c r="A23" s="39" t="s">
        <v>4</v>
      </c>
      <c r="B23" s="40">
        <f>B12+B21</f>
        <v>935000</v>
      </c>
      <c r="C23" s="40">
        <f>C21+C12</f>
        <v>935000.00220455</v>
      </c>
      <c r="D23" s="41">
        <f>D21+D12</f>
        <v>0.004995449970010668</v>
      </c>
      <c r="E23" s="42">
        <f>E21+E12</f>
        <v>934999.9972</v>
      </c>
    </row>
    <row r="28" ht="12.75">
      <c r="A28" s="13"/>
    </row>
  </sheetData>
  <mergeCells count="3">
    <mergeCell ref="A5:E5"/>
    <mergeCell ref="A1:E1"/>
    <mergeCell ref="A3:E3"/>
  </mergeCells>
  <printOptions/>
  <pageMargins left="0.39" right="0.29" top="0.69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Scrascia</dc:creator>
  <cp:keywords/>
  <dc:description/>
  <cp:lastModifiedBy>s.piceno</cp:lastModifiedBy>
  <cp:lastPrinted>2009-10-20T09:56:15Z</cp:lastPrinted>
  <dcterms:created xsi:type="dcterms:W3CDTF">2007-06-12T08:42:29Z</dcterms:created>
  <dcterms:modified xsi:type="dcterms:W3CDTF">2010-05-19T11:03:47Z</dcterms:modified>
  <cp:category/>
  <cp:version/>
  <cp:contentType/>
  <cp:contentStatus/>
</cp:coreProperties>
</file>